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315" windowWidth="19440" windowHeight="7875" firstSheet="1" activeTab="6"/>
  </bookViews>
  <sheets>
    <sheet name="squash" sheetId="2" r:id="rId1"/>
    <sheet name="arrampicata" sheetId="3" r:id="rId2"/>
    <sheet name="arrampicata esterna" sheetId="8" r:id="rId3"/>
    <sheet name="beach volley" sheetId="7" r:id="rId4"/>
    <sheet name="parco bimbi" sheetId="9" r:id="rId5"/>
    <sheet name="bar" sheetId="6" r:id="rId6"/>
    <sheet name="costi" sheetId="4" r:id="rId7"/>
    <sheet name="investimenti" sheetId="5" r:id="rId8"/>
    <sheet name="riassunto" sheetId="10" r:id="rId9"/>
  </sheets>
  <calcPr calcId="125725"/>
</workbook>
</file>

<file path=xl/calcChain.xml><?xml version="1.0" encoding="utf-8"?>
<calcChain xmlns="http://schemas.openxmlformats.org/spreadsheetml/2006/main">
  <c r="E13" i="10"/>
  <c r="F13" s="1"/>
  <c r="G13" s="1"/>
  <c r="G23" i="6"/>
  <c r="H6"/>
  <c r="G7" i="5"/>
  <c r="I74" i="9" l="1"/>
  <c r="H73"/>
  <c r="F11" i="8"/>
  <c r="F10"/>
  <c r="J73" i="9" l="1"/>
  <c r="D14" i="10"/>
  <c r="D6"/>
  <c r="E6" s="1"/>
  <c r="F6" s="1"/>
  <c r="G6" s="1"/>
  <c r="C9" i="4"/>
  <c r="G16" i="5"/>
  <c r="G14"/>
  <c r="G13"/>
  <c r="F8"/>
  <c r="G8" s="1"/>
  <c r="G18"/>
  <c r="D7" i="10" s="1"/>
  <c r="E7" s="1"/>
  <c r="H23" i="6"/>
  <c r="E24"/>
  <c r="E23"/>
  <c r="F23" s="1"/>
  <c r="G22"/>
  <c r="G24" s="1"/>
  <c r="F14" i="10" s="1"/>
  <c r="H22" i="6"/>
  <c r="H24" l="1"/>
  <c r="G14" i="10" s="1"/>
  <c r="E8"/>
  <c r="F7"/>
  <c r="G7"/>
  <c r="D8"/>
  <c r="G16" i="7"/>
  <c r="F15"/>
  <c r="G11"/>
  <c r="F10"/>
  <c r="F22" i="6"/>
  <c r="F24" s="1"/>
  <c r="E14" i="10" s="1"/>
  <c r="E22" i="6"/>
  <c r="F8" i="10" l="1"/>
  <c r="G8"/>
  <c r="H10" i="6" l="1"/>
  <c r="H9"/>
  <c r="H7"/>
  <c r="H11" i="8"/>
  <c r="G10"/>
  <c r="I10" s="1"/>
  <c r="L11" s="1"/>
  <c r="D11" i="10" s="1"/>
  <c r="E11" s="1"/>
  <c r="F11" s="1"/>
  <c r="G11" s="1"/>
  <c r="H14" i="3" l="1"/>
  <c r="G13"/>
  <c r="H9"/>
  <c r="G8"/>
  <c r="F11" i="2"/>
  <c r="G11" s="1"/>
  <c r="I11" s="1"/>
  <c r="F10"/>
  <c r="G10" s="1"/>
  <c r="H10" s="1"/>
  <c r="F7"/>
  <c r="G7" s="1"/>
  <c r="I7" s="1"/>
  <c r="F6"/>
  <c r="G6" s="1"/>
  <c r="H6" s="1"/>
  <c r="I8" i="3" l="1"/>
  <c r="H15" i="7"/>
  <c r="K14" s="1"/>
  <c r="D12" i="10" s="1"/>
  <c r="E12" s="1"/>
  <c r="F12" s="1"/>
  <c r="G12" s="1"/>
  <c r="H10" i="7"/>
  <c r="I13" i="3"/>
  <c r="J6" i="2"/>
  <c r="J10"/>
  <c r="D10" i="10" l="1"/>
  <c r="E10" s="1"/>
  <c r="F10" s="1"/>
  <c r="G10" s="1"/>
  <c r="L12" i="3"/>
  <c r="M8" i="2"/>
  <c r="D9" i="10" s="1"/>
  <c r="E9" s="1"/>
  <c r="F9" s="1"/>
  <c r="G9" s="1"/>
  <c r="E15" l="1"/>
  <c r="E16" s="1"/>
  <c r="D15"/>
  <c r="D16" s="1"/>
  <c r="G15"/>
  <c r="G16" s="1"/>
  <c r="F15"/>
  <c r="F16" s="1"/>
  <c r="G17" l="1"/>
  <c r="G18"/>
  <c r="E18"/>
  <c r="E17"/>
  <c r="F18"/>
  <c r="F17"/>
  <c r="D18"/>
  <c r="D17"/>
</calcChain>
</file>

<file path=xl/sharedStrings.xml><?xml version="1.0" encoding="utf-8"?>
<sst xmlns="http://schemas.openxmlformats.org/spreadsheetml/2006/main" count="216" uniqueCount="116">
  <si>
    <t>arrampicata</t>
  </si>
  <si>
    <t>squash</t>
  </si>
  <si>
    <t>€/h</t>
  </si>
  <si>
    <t>mart-ven</t>
  </si>
  <si>
    <t>sab-dom</t>
  </si>
  <si>
    <t>1 campo</t>
  </si>
  <si>
    <t>2 campi</t>
  </si>
  <si>
    <t>ore al giorno</t>
  </si>
  <si>
    <t xml:space="preserve">4 giorni </t>
  </si>
  <si>
    <t>2 giorni</t>
  </si>
  <si>
    <t>totale settimanale</t>
  </si>
  <si>
    <t>ricavi</t>
  </si>
  <si>
    <t>ricavi full</t>
  </si>
  <si>
    <t>riscaldamento</t>
  </si>
  <si>
    <t>elettricità</t>
  </si>
  <si>
    <t>personale</t>
  </si>
  <si>
    <t>persone contemporanee</t>
  </si>
  <si>
    <t>mar-ven</t>
  </si>
  <si>
    <t>inverno</t>
  </si>
  <si>
    <t>estate</t>
  </si>
  <si>
    <t>inizio</t>
  </si>
  <si>
    <t>fine</t>
  </si>
  <si>
    <t>ore di apertura al giorno</t>
  </si>
  <si>
    <t>euro al giorno</t>
  </si>
  <si>
    <t>persone</t>
  </si>
  <si>
    <t>4 giorni</t>
  </si>
  <si>
    <t>costo= €1044,95</t>
  </si>
  <si>
    <t>costo=€23,20 cadauno (3 pezzi)</t>
  </si>
  <si>
    <t>costo = € 80 (6 pezzi)</t>
  </si>
  <si>
    <t>CASETTA ATTIVITA' BAMBINI (5mx3m) €3500</t>
  </si>
  <si>
    <t>ORARI APERTURA</t>
  </si>
  <si>
    <t>ESTIVO</t>
  </si>
  <si>
    <t>14,00-22,00</t>
  </si>
  <si>
    <t>9,00-21,00</t>
  </si>
  <si>
    <t>RICAVI</t>
  </si>
  <si>
    <t>costo teleferica =€1690,00</t>
  </si>
  <si>
    <t>TOT: 480</t>
  </si>
  <si>
    <t>ORARIO BAR</t>
  </si>
  <si>
    <t>/</t>
  </si>
  <si>
    <t xml:space="preserve">ricavi </t>
  </si>
  <si>
    <t xml:space="preserve">SQUASH </t>
  </si>
  <si>
    <t>Ricavo Annuale</t>
  </si>
  <si>
    <t xml:space="preserve">ARRAMPICATA INTERNA </t>
  </si>
  <si>
    <t>ARRAMPICATA ESTERNA</t>
  </si>
  <si>
    <t xml:space="preserve">RICAVI </t>
  </si>
  <si>
    <t>BEACH VOLLEY</t>
  </si>
  <si>
    <t>Materie prime</t>
  </si>
  <si>
    <t>costo variabile</t>
  </si>
  <si>
    <t>Utenze</t>
  </si>
  <si>
    <t>costo semi-variabile</t>
  </si>
  <si>
    <t>Contabilità (CCIAA)</t>
  </si>
  <si>
    <t>costo fisso</t>
  </si>
  <si>
    <t>Costo personale</t>
  </si>
  <si>
    <t>Mutuo</t>
  </si>
  <si>
    <t>Totale costi</t>
  </si>
  <si>
    <t>Costi bar gestito da associazione</t>
  </si>
  <si>
    <t>periodo di apertura</t>
  </si>
  <si>
    <t>gennaio-dicembre</t>
  </si>
  <si>
    <t>settimane di apertura</t>
  </si>
  <si>
    <t>totale</t>
  </si>
  <si>
    <t>pannello singolo d arrimpicata 2.88 mq</t>
  </si>
  <si>
    <t>maggio - settembre</t>
  </si>
  <si>
    <t>18,00-22,00</t>
  </si>
  <si>
    <t>Corsi</t>
  </si>
  <si>
    <t>libero</t>
  </si>
  <si>
    <t>corsi bimbi</t>
  </si>
  <si>
    <t>14,00-18,00</t>
  </si>
  <si>
    <t>tesseramento annuale</t>
  </si>
  <si>
    <t>numero di tessere previste</t>
  </si>
  <si>
    <t>ricavi annui</t>
  </si>
  <si>
    <t>avanzo di gestione</t>
  </si>
  <si>
    <t xml:space="preserve">costo unitario </t>
  </si>
  <si>
    <t>unità</t>
  </si>
  <si>
    <t>finitura interna</t>
  </si>
  <si>
    <t>strutture</t>
  </si>
  <si>
    <t>sistemazione bagni e docce</t>
  </si>
  <si>
    <t>attrezzature</t>
  </si>
  <si>
    <t>racchette squash</t>
  </si>
  <si>
    <t>palline</t>
  </si>
  <si>
    <t>note</t>
  </si>
  <si>
    <t>pannelli arrampicata</t>
  </si>
  <si>
    <t>INVESTIMENTI</t>
  </si>
  <si>
    <t>manutenzione e gestione</t>
  </si>
  <si>
    <t>COSTI ANNUALI</t>
  </si>
  <si>
    <t>altro</t>
  </si>
  <si>
    <t>rifiuti, scarichi, imposte</t>
  </si>
  <si>
    <t>costi</t>
  </si>
  <si>
    <t>fissi annuali</t>
  </si>
  <si>
    <t>beach volley</t>
  </si>
  <si>
    <t>ammortamento investimento inziale 10 anni</t>
  </si>
  <si>
    <t>campo da beach</t>
  </si>
  <si>
    <t>anno1</t>
  </si>
  <si>
    <t>anno2</t>
  </si>
  <si>
    <t>anno3</t>
  </si>
  <si>
    <t>anno4</t>
  </si>
  <si>
    <t>totale costi</t>
  </si>
  <si>
    <t>sentiero salone-brenta</t>
  </si>
  <si>
    <t>20 m x 5</t>
  </si>
  <si>
    <t>arrampicata esterna</t>
  </si>
  <si>
    <t>parco bambini e lettini</t>
  </si>
  <si>
    <t>noleggio lettini</t>
  </si>
  <si>
    <t>corde e imbragature</t>
  </si>
  <si>
    <t>apertura meno un mese dovuto di ferie)</t>
  </si>
  <si>
    <t>(40 settimane sono 10 mesi l'anno, ossia 11 mesi di</t>
  </si>
  <si>
    <t>10 mesi l'anno</t>
  </si>
  <si>
    <t>SPIAGGETTA</t>
  </si>
  <si>
    <t>struttura acciaio fabbro carpentiere</t>
  </si>
  <si>
    <t>oggetto</t>
  </si>
  <si>
    <t xml:space="preserve">Altri costi </t>
  </si>
  <si>
    <t>Abbiamo ipotizzato che i costi fissi annuali e di ricavi derivanti dalle varie attivià aumentino annualmente nella misura del 5% rispetto all'anno precedente.</t>
  </si>
  <si>
    <t>bar (avanzo economico annuo)</t>
  </si>
  <si>
    <t>utile ante imposte</t>
  </si>
  <si>
    <t>Utile netto</t>
  </si>
  <si>
    <t>Imposte 30%</t>
  </si>
  <si>
    <t>RIASSUNTO COSTI E RICAVI</t>
  </si>
  <si>
    <t>TOT:  70</t>
  </si>
</sst>
</file>

<file path=xl/styles.xml><?xml version="1.0" encoding="utf-8"?>
<styleSheet xmlns="http://schemas.openxmlformats.org/spreadsheetml/2006/main">
  <numFmts count="5">
    <numFmt numFmtId="6" formatCode="&quot;€&quot;\ #,##0;[Red]\-&quot;€&quot;\ #,##0"/>
    <numFmt numFmtId="164" formatCode="_-&quot;£&quot;* #,##0.00_-;\-&quot;£&quot;* #,##0.00_-;_-&quot;£&quot;* &quot;-&quot;??_-;_-@_-"/>
    <numFmt numFmtId="165" formatCode="_-[$€-2]\ * #,##0.00_-;\-[$€-2]\ * #,##0.00_-;_-[$€-2]\ * &quot;-&quot;??_-;_-@_-"/>
    <numFmt numFmtId="166" formatCode="_-[$€-410]\ * #,##0.00_-;\-[$€-410]\ * #,##0.00_-;_-[$€-410]\ * &quot;-&quot;??_-;_-@_-"/>
    <numFmt numFmtId="167" formatCode="[$-F400]h:mm:ss\ AM/PM"/>
  </numFmts>
  <fonts count="12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8"/>
      <color theme="1"/>
      <name val="Britannic Bold"/>
      <family val="2"/>
    </font>
    <font>
      <sz val="36"/>
      <color theme="1"/>
      <name val="Britannic Bold"/>
      <family val="2"/>
    </font>
    <font>
      <sz val="26"/>
      <color theme="1"/>
      <name val="Britannic Bold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20"/>
      <name val="Britannic Bold"/>
      <family val="2"/>
    </font>
    <font>
      <sz val="24"/>
      <color theme="1"/>
      <name val="Britannic Bold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164" fontId="9" fillId="0" borderId="0" applyFont="0" applyFill="0" applyBorder="0" applyAlignment="0" applyProtection="0"/>
  </cellStyleXfs>
  <cellXfs count="138">
    <xf numFmtId="0" fontId="0" fillId="0" borderId="0" xfId="0"/>
    <xf numFmtId="0" fontId="0" fillId="0" borderId="0" xfId="0" applyBorder="1"/>
    <xf numFmtId="0" fontId="0" fillId="0" borderId="3" xfId="0" applyBorder="1"/>
    <xf numFmtId="166" fontId="0" fillId="0" borderId="0" xfId="0" applyNumberFormat="1"/>
    <xf numFmtId="0" fontId="0" fillId="0" borderId="4" xfId="0" applyBorder="1"/>
    <xf numFmtId="0" fontId="0" fillId="0" borderId="5" xfId="0" applyBorder="1"/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0" applyFont="1"/>
    <xf numFmtId="0" fontId="0" fillId="0" borderId="0" xfId="0" applyAlignment="1">
      <alignment horizontal="left" vertical="top"/>
    </xf>
    <xf numFmtId="6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0" fillId="0" borderId="5" xfId="0" applyFill="1" applyBorder="1" applyAlignment="1">
      <alignment horizontal="center"/>
    </xf>
    <xf numFmtId="0" fontId="0" fillId="0" borderId="0" xfId="0" applyAlignment="1"/>
    <xf numFmtId="0" fontId="3" fillId="0" borderId="5" xfId="0" applyFont="1" applyBorder="1"/>
    <xf numFmtId="0" fontId="0" fillId="5" borderId="5" xfId="0" applyFill="1" applyBorder="1"/>
    <xf numFmtId="20" fontId="0" fillId="0" borderId="5" xfId="0" applyNumberFormat="1" applyBorder="1"/>
    <xf numFmtId="167" fontId="0" fillId="0" borderId="5" xfId="0" applyNumberFormat="1" applyBorder="1" applyAlignment="1">
      <alignment horizontal="center"/>
    </xf>
    <xf numFmtId="0" fontId="0" fillId="2" borderId="5" xfId="0" applyFill="1" applyBorder="1"/>
    <xf numFmtId="0" fontId="0" fillId="0" borderId="5" xfId="0" applyFill="1" applyBorder="1"/>
    <xf numFmtId="0" fontId="3" fillId="4" borderId="5" xfId="0" applyFont="1" applyFill="1" applyBorder="1" applyAlignment="1">
      <alignment horizontal="center"/>
    </xf>
    <xf numFmtId="0" fontId="0" fillId="6" borderId="5" xfId="0" applyFill="1" applyBorder="1"/>
    <xf numFmtId="0" fontId="3" fillId="0" borderId="5" xfId="0" applyFont="1" applyFill="1" applyBorder="1"/>
    <xf numFmtId="0" fontId="5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7" borderId="0" xfId="0" applyFill="1"/>
    <xf numFmtId="0" fontId="3" fillId="0" borderId="5" xfId="0" applyFont="1" applyBorder="1" applyAlignment="1">
      <alignment horizontal="center"/>
    </xf>
    <xf numFmtId="0" fontId="5" fillId="0" borderId="0" xfId="0" applyFont="1" applyAlignment="1"/>
    <xf numFmtId="0" fontId="0" fillId="0" borderId="3" xfId="0" applyBorder="1" applyAlignment="1"/>
    <xf numFmtId="166" fontId="0" fillId="0" borderId="5" xfId="1" applyNumberFormat="1" applyFont="1" applyBorder="1"/>
    <xf numFmtId="0" fontId="0" fillId="2" borderId="6" xfId="0" applyFill="1" applyBorder="1" applyAlignment="1"/>
    <xf numFmtId="0" fontId="0" fillId="3" borderId="5" xfId="0" applyFill="1" applyBorder="1" applyAlignment="1"/>
    <xf numFmtId="0" fontId="0" fillId="0" borderId="2" xfId="0" applyBorder="1" applyAlignment="1"/>
    <xf numFmtId="0" fontId="3" fillId="0" borderId="9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0" fillId="0" borderId="13" xfId="0" applyBorder="1"/>
    <xf numFmtId="0" fontId="0" fillId="0" borderId="11" xfId="0" applyBorder="1"/>
    <xf numFmtId="0" fontId="0" fillId="0" borderId="2" xfId="0" applyBorder="1"/>
    <xf numFmtId="0" fontId="0" fillId="0" borderId="12" xfId="0" applyBorder="1"/>
    <xf numFmtId="0" fontId="3" fillId="0" borderId="14" xfId="0" applyFont="1" applyFill="1" applyBorder="1" applyAlignment="1"/>
    <xf numFmtId="0" fontId="3" fillId="0" borderId="4" xfId="0" applyFont="1" applyFill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7" xfId="0" applyBorder="1"/>
    <xf numFmtId="0" fontId="0" fillId="0" borderId="9" xfId="0" applyBorder="1"/>
    <xf numFmtId="165" fontId="0" fillId="0" borderId="11" xfId="0" applyNumberFormat="1" applyBorder="1"/>
    <xf numFmtId="0" fontId="0" fillId="0" borderId="14" xfId="0" applyBorder="1"/>
    <xf numFmtId="0" fontId="0" fillId="0" borderId="15" xfId="0" applyBorder="1"/>
    <xf numFmtId="0" fontId="0" fillId="0" borderId="10" xfId="0" applyBorder="1"/>
    <xf numFmtId="165" fontId="0" fillId="0" borderId="3" xfId="0" applyNumberFormat="1" applyBorder="1"/>
    <xf numFmtId="165" fontId="0" fillId="0" borderId="4" xfId="0" applyNumberFormat="1" applyBorder="1"/>
    <xf numFmtId="165" fontId="3" fillId="0" borderId="8" xfId="0" applyNumberFormat="1" applyFont="1" applyBorder="1"/>
    <xf numFmtId="165" fontId="3" fillId="0" borderId="6" xfId="0" applyNumberFormat="1" applyFont="1" applyBorder="1"/>
    <xf numFmtId="166" fontId="3" fillId="0" borderId="10" xfId="1" applyNumberFormat="1" applyFont="1" applyBorder="1"/>
    <xf numFmtId="166" fontId="0" fillId="0" borderId="16" xfId="1" applyNumberFormat="1" applyFont="1" applyBorder="1"/>
    <xf numFmtId="0" fontId="0" fillId="2" borderId="5" xfId="0" applyFill="1" applyBorder="1" applyAlignment="1"/>
    <xf numFmtId="166" fontId="3" fillId="0" borderId="4" xfId="1" applyNumberFormat="1" applyFont="1" applyBorder="1"/>
    <xf numFmtId="0" fontId="0" fillId="0" borderId="9" xfId="0" applyFill="1" applyBorder="1" applyAlignment="1">
      <alignment horizontal="center"/>
    </xf>
    <xf numFmtId="0" fontId="3" fillId="0" borderId="0" xfId="0" applyFont="1"/>
    <xf numFmtId="0" fontId="3" fillId="0" borderId="13" xfId="0" applyFont="1" applyBorder="1"/>
    <xf numFmtId="0" fontId="0" fillId="0" borderId="1" xfId="0" applyBorder="1"/>
    <xf numFmtId="166" fontId="0" fillId="0" borderId="0" xfId="0" applyNumberFormat="1" applyBorder="1"/>
    <xf numFmtId="0" fontId="3" fillId="0" borderId="7" xfId="0" applyFont="1" applyBorder="1"/>
    <xf numFmtId="166" fontId="0" fillId="0" borderId="1" xfId="0" applyNumberFormat="1" applyBorder="1"/>
    <xf numFmtId="0" fontId="0" fillId="0" borderId="12" xfId="0" applyBorder="1" applyAlignment="1">
      <alignment horizontal="left"/>
    </xf>
    <xf numFmtId="0" fontId="0" fillId="0" borderId="4" xfId="0" applyBorder="1" applyAlignment="1">
      <alignment horizontal="left"/>
    </xf>
    <xf numFmtId="166" fontId="0" fillId="0" borderId="3" xfId="0" applyNumberFormat="1" applyBorder="1"/>
    <xf numFmtId="166" fontId="0" fillId="0" borderId="8" xfId="0" applyNumberFormat="1" applyBorder="1"/>
    <xf numFmtId="166" fontId="0" fillId="0" borderId="4" xfId="0" applyNumberFormat="1" applyBorder="1"/>
    <xf numFmtId="166" fontId="0" fillId="0" borderId="6" xfId="0" applyNumberFormat="1" applyBorder="1"/>
    <xf numFmtId="166" fontId="0" fillId="0" borderId="7" xfId="0" applyNumberFormat="1" applyBorder="1"/>
    <xf numFmtId="0" fontId="0" fillId="0" borderId="5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9" xfId="0" applyBorder="1" applyAlignment="1">
      <alignment horizontal="center"/>
    </xf>
    <xf numFmtId="0" fontId="3" fillId="0" borderId="14" xfId="0" applyFont="1" applyBorder="1"/>
    <xf numFmtId="0" fontId="0" fillId="0" borderId="10" xfId="0" applyFill="1" applyBorder="1"/>
    <xf numFmtId="166" fontId="3" fillId="4" borderId="5" xfId="0" applyNumberFormat="1" applyFont="1" applyFill="1" applyBorder="1" applyAlignment="1">
      <alignment horizontal="center"/>
    </xf>
    <xf numFmtId="0" fontId="0" fillId="7" borderId="0" xfId="0" applyFill="1" applyBorder="1"/>
    <xf numFmtId="0" fontId="0" fillId="5" borderId="6" xfId="0" applyFill="1" applyBorder="1"/>
    <xf numFmtId="0" fontId="0" fillId="7" borderId="6" xfId="0" applyFill="1" applyBorder="1" applyAlignment="1">
      <alignment horizontal="center"/>
    </xf>
    <xf numFmtId="0" fontId="0" fillId="7" borderId="0" xfId="0" applyFill="1" applyBorder="1" applyAlignment="1"/>
    <xf numFmtId="166" fontId="0" fillId="0" borderId="0" xfId="1" applyNumberFormat="1" applyFont="1" applyBorder="1"/>
    <xf numFmtId="166" fontId="0" fillId="0" borderId="0" xfId="0" applyNumberFormat="1" applyBorder="1" applyAlignment="1">
      <alignment horizontal="center"/>
    </xf>
    <xf numFmtId="166" fontId="0" fillId="0" borderId="1" xfId="0" applyNumberFormat="1" applyBorder="1" applyAlignment="1">
      <alignment horizontal="center"/>
    </xf>
    <xf numFmtId="0" fontId="0" fillId="0" borderId="15" xfId="0" applyFill="1" applyBorder="1"/>
    <xf numFmtId="0" fontId="0" fillId="7" borderId="15" xfId="0" applyFill="1" applyBorder="1"/>
    <xf numFmtId="0" fontId="0" fillId="0" borderId="15" xfId="0" applyBorder="1" applyAlignment="1">
      <alignment horizontal="center"/>
    </xf>
    <xf numFmtId="0" fontId="8" fillId="0" borderId="8" xfId="0" applyFont="1" applyBorder="1"/>
    <xf numFmtId="0" fontId="8" fillId="0" borderId="8" xfId="0" applyFont="1" applyBorder="1" applyAlignment="1">
      <alignment horizontal="center"/>
    </xf>
    <xf numFmtId="0" fontId="8" fillId="0" borderId="6" xfId="0" applyFont="1" applyBorder="1"/>
    <xf numFmtId="0" fontId="0" fillId="0" borderId="5" xfId="0" applyBorder="1" applyAlignment="1">
      <alignment horizontal="center"/>
    </xf>
    <xf numFmtId="0" fontId="0" fillId="0" borderId="10" xfId="0" applyBorder="1" applyAlignment="1">
      <alignment horizontal="center"/>
    </xf>
    <xf numFmtId="0" fontId="3" fillId="0" borderId="10" xfId="0" applyFont="1" applyFill="1" applyBorder="1"/>
    <xf numFmtId="166" fontId="0" fillId="2" borderId="3" xfId="0" applyNumberFormat="1" applyFill="1" applyBorder="1"/>
    <xf numFmtId="166" fontId="0" fillId="7" borderId="3" xfId="0" applyNumberFormat="1" applyFill="1" applyBorder="1"/>
    <xf numFmtId="166" fontId="0" fillId="7" borderId="8" xfId="0" applyNumberFormat="1" applyFill="1" applyBorder="1"/>
    <xf numFmtId="166" fontId="0" fillId="2" borderId="4" xfId="0" applyNumberFormat="1" applyFill="1" applyBorder="1"/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13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/>
    </xf>
    <xf numFmtId="0" fontId="0" fillId="3" borderId="5" xfId="0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7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0" fillId="0" borderId="0" xfId="0" applyFont="1" applyAlignment="1">
      <alignment horizontal="center" vertic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3" fillId="0" borderId="9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4" fillId="7" borderId="0" xfId="0" applyFont="1" applyFill="1" applyAlignment="1">
      <alignment horizontal="center"/>
    </xf>
    <xf numFmtId="166" fontId="0" fillId="0" borderId="5" xfId="0" applyNumberFormat="1" applyBorder="1" applyAlignment="1">
      <alignment vertical="center"/>
    </xf>
    <xf numFmtId="166" fontId="3" fillId="0" borderId="5" xfId="0" applyNumberFormat="1" applyFont="1" applyBorder="1"/>
    <xf numFmtId="0" fontId="2" fillId="0" borderId="7" xfId="0" applyFont="1" applyBorder="1" applyAlignment="1">
      <alignment horizontal="center"/>
    </xf>
    <xf numFmtId="0" fontId="2" fillId="0" borderId="6" xfId="0" applyFont="1" applyBorder="1" applyAlignment="1">
      <alignment horizontal="center"/>
    </xf>
  </cellXfs>
  <cellStyles count="2">
    <cellStyle name="Normale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5" Type="http://schemas.openxmlformats.org/officeDocument/2006/relationships/image" Target="../media/image5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542925</xdr:colOff>
      <xdr:row>2</xdr:row>
      <xdr:rowOff>57150</xdr:rowOff>
    </xdr:from>
    <xdr:to>
      <xdr:col>3</xdr:col>
      <xdr:colOff>2296072</xdr:colOff>
      <xdr:row>17</xdr:row>
      <xdr:rowOff>133760</xdr:rowOff>
    </xdr:to>
    <xdr:pic>
      <xdr:nvPicPr>
        <xdr:cNvPr id="3" name="Immagine 2" descr="Cattura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42925" y="438150"/>
          <a:ext cx="3915322" cy="2934110"/>
        </a:xfrm>
        <a:prstGeom prst="rect">
          <a:avLst/>
        </a:prstGeom>
      </xdr:spPr>
    </xdr:pic>
    <xdr:clientData/>
  </xdr:twoCellAnchor>
  <xdr:twoCellAnchor editAs="oneCell">
    <xdr:from>
      <xdr:col>5</xdr:col>
      <xdr:colOff>971550</xdr:colOff>
      <xdr:row>2</xdr:row>
      <xdr:rowOff>28576</xdr:rowOff>
    </xdr:from>
    <xdr:to>
      <xdr:col>12</xdr:col>
      <xdr:colOff>343447</xdr:colOff>
      <xdr:row>18</xdr:row>
      <xdr:rowOff>55276</xdr:rowOff>
    </xdr:to>
    <xdr:pic>
      <xdr:nvPicPr>
        <xdr:cNvPr id="4" name="Immagine 3" descr="giostrina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400800" y="409576"/>
          <a:ext cx="4343947" cy="3074700"/>
        </a:xfrm>
        <a:prstGeom prst="rect">
          <a:avLst/>
        </a:prstGeom>
      </xdr:spPr>
    </xdr:pic>
    <xdr:clientData/>
  </xdr:twoCellAnchor>
  <xdr:twoCellAnchor editAs="oneCell">
    <xdr:from>
      <xdr:col>1</xdr:col>
      <xdr:colOff>171449</xdr:colOff>
      <xdr:row>24</xdr:row>
      <xdr:rowOff>27370</xdr:rowOff>
    </xdr:from>
    <xdr:to>
      <xdr:col>3</xdr:col>
      <xdr:colOff>1447800</xdr:colOff>
      <xdr:row>35</xdr:row>
      <xdr:rowOff>105000</xdr:rowOff>
    </xdr:to>
    <xdr:pic>
      <xdr:nvPicPr>
        <xdr:cNvPr id="5" name="Immagine 4" descr="amaca.PN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781049" y="4675570"/>
          <a:ext cx="2828926" cy="2173130"/>
        </a:xfrm>
        <a:prstGeom prst="rect">
          <a:avLst/>
        </a:prstGeom>
      </xdr:spPr>
    </xdr:pic>
    <xdr:clientData/>
  </xdr:twoCellAnchor>
  <xdr:twoCellAnchor editAs="oneCell">
    <xdr:from>
      <xdr:col>7</xdr:col>
      <xdr:colOff>447675</xdr:colOff>
      <xdr:row>24</xdr:row>
      <xdr:rowOff>19050</xdr:rowOff>
    </xdr:from>
    <xdr:to>
      <xdr:col>9</xdr:col>
      <xdr:colOff>105028</xdr:colOff>
      <xdr:row>33</xdr:row>
      <xdr:rowOff>162184</xdr:rowOff>
    </xdr:to>
    <xdr:pic>
      <xdr:nvPicPr>
        <xdr:cNvPr id="6" name="Immagine 5" descr="lettino.PN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734300" y="4667250"/>
          <a:ext cx="1810003" cy="185763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42</xdr:row>
      <xdr:rowOff>47625</xdr:rowOff>
    </xdr:from>
    <xdr:to>
      <xdr:col>3</xdr:col>
      <xdr:colOff>2308225</xdr:colOff>
      <xdr:row>59</xdr:row>
      <xdr:rowOff>161925</xdr:rowOff>
    </xdr:to>
    <xdr:pic>
      <xdr:nvPicPr>
        <xdr:cNvPr id="1025" name="Picture 1" descr="http://www.romaxcasette.it/site/20140523_10463_000_000_0000.jpg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0" y="8277225"/>
          <a:ext cx="4470400" cy="33528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N38"/>
  <sheetViews>
    <sheetView workbookViewId="0">
      <selection activeCell="G35" sqref="G35:H38"/>
    </sheetView>
  </sheetViews>
  <sheetFormatPr defaultRowHeight="15"/>
  <cols>
    <col min="4" max="4" width="19" customWidth="1"/>
    <col min="5" max="5" width="12.5703125" customWidth="1"/>
    <col min="6" max="6" width="10.7109375" customWidth="1"/>
    <col min="7" max="7" width="10.140625" customWidth="1"/>
    <col min="8" max="8" width="12" customWidth="1"/>
    <col min="9" max="9" width="12.28515625" customWidth="1"/>
    <col min="10" max="10" width="16.85546875" customWidth="1"/>
    <col min="12" max="12" width="14.140625" customWidth="1"/>
    <col min="13" max="13" width="17.7109375" customWidth="1"/>
    <col min="14" max="14" width="13.28515625" customWidth="1"/>
  </cols>
  <sheetData>
    <row r="1" spans="2:14">
      <c r="B1" s="14"/>
      <c r="C1" s="14"/>
      <c r="D1" s="14"/>
      <c r="E1" s="14"/>
      <c r="F1" s="14"/>
      <c r="G1" s="101"/>
      <c r="H1" s="101"/>
      <c r="I1" s="101"/>
      <c r="J1" s="101"/>
      <c r="K1" s="14"/>
      <c r="L1" s="14"/>
      <c r="M1" s="14"/>
      <c r="N1" s="14"/>
    </row>
    <row r="2" spans="2:14">
      <c r="B2" s="14"/>
      <c r="C2" s="14"/>
      <c r="D2" s="14"/>
      <c r="E2" s="14"/>
      <c r="F2" s="14"/>
      <c r="G2" s="99" t="s">
        <v>40</v>
      </c>
      <c r="H2" s="99"/>
      <c r="I2" s="99"/>
      <c r="J2" s="8"/>
      <c r="K2" s="14"/>
      <c r="L2" s="14"/>
      <c r="M2" s="14"/>
      <c r="N2" s="14"/>
    </row>
    <row r="3" spans="2:14">
      <c r="B3" s="14"/>
      <c r="C3" s="14"/>
      <c r="D3" s="14"/>
      <c r="E3" s="14"/>
      <c r="F3" s="14"/>
      <c r="G3" s="99"/>
      <c r="H3" s="99"/>
      <c r="I3" s="99"/>
      <c r="J3" s="8" t="s">
        <v>34</v>
      </c>
      <c r="K3" s="14"/>
      <c r="L3" s="14"/>
      <c r="M3" s="14"/>
      <c r="N3" s="14"/>
    </row>
    <row r="4" spans="2:14">
      <c r="B4" s="29"/>
      <c r="C4" s="29"/>
      <c r="D4" s="29"/>
      <c r="E4" s="29"/>
      <c r="F4" s="29"/>
      <c r="G4" s="14"/>
      <c r="H4" s="14"/>
      <c r="I4" s="14"/>
      <c r="J4" s="14"/>
      <c r="K4" s="14"/>
      <c r="L4" s="14"/>
    </row>
    <row r="5" spans="2:14">
      <c r="B5" s="5" t="s">
        <v>12</v>
      </c>
      <c r="C5" s="20"/>
      <c r="D5" s="6" t="s">
        <v>2</v>
      </c>
      <c r="E5" s="5" t="s">
        <v>7</v>
      </c>
      <c r="F5" s="5" t="s">
        <v>5</v>
      </c>
      <c r="G5" s="5" t="s">
        <v>6</v>
      </c>
      <c r="H5" s="5" t="s">
        <v>8</v>
      </c>
      <c r="I5" s="5" t="s">
        <v>9</v>
      </c>
      <c r="J5" s="15" t="s">
        <v>10</v>
      </c>
      <c r="K5" s="33"/>
      <c r="L5" s="36" t="s">
        <v>56</v>
      </c>
      <c r="M5" s="37" t="s">
        <v>57</v>
      </c>
    </row>
    <row r="6" spans="2:14">
      <c r="B6" s="5"/>
      <c r="C6" s="22" t="s">
        <v>3</v>
      </c>
      <c r="D6" s="6">
        <v>20</v>
      </c>
      <c r="E6" s="5">
        <v>4</v>
      </c>
      <c r="F6" s="5">
        <f>D6*E6</f>
        <v>80</v>
      </c>
      <c r="G6" s="5">
        <f>F6*2</f>
        <v>160</v>
      </c>
      <c r="H6" s="5">
        <f>G6*E6</f>
        <v>640</v>
      </c>
      <c r="I6" s="6" t="s">
        <v>38</v>
      </c>
      <c r="J6" s="34">
        <f>H6+I7</f>
        <v>1280</v>
      </c>
      <c r="K6" s="33"/>
      <c r="L6" s="38" t="s">
        <v>58</v>
      </c>
      <c r="M6" s="42">
        <v>40</v>
      </c>
    </row>
    <row r="7" spans="2:14">
      <c r="B7" s="5"/>
      <c r="C7" s="22" t="s">
        <v>4</v>
      </c>
      <c r="D7" s="6">
        <v>20</v>
      </c>
      <c r="E7" s="5">
        <v>8</v>
      </c>
      <c r="F7" s="5">
        <f>D7*E7</f>
        <v>160</v>
      </c>
      <c r="G7" s="5">
        <f>F7*2</f>
        <v>320</v>
      </c>
      <c r="H7" s="6" t="s">
        <v>38</v>
      </c>
      <c r="I7" s="5">
        <f>G7*2</f>
        <v>640</v>
      </c>
      <c r="J7" s="35"/>
      <c r="K7" s="33"/>
      <c r="L7" s="38"/>
      <c r="M7" s="39"/>
    </row>
    <row r="8" spans="2:14">
      <c r="B8" s="14"/>
      <c r="C8" s="14"/>
      <c r="D8" s="14"/>
      <c r="E8" s="14"/>
      <c r="F8" s="14"/>
      <c r="G8" s="14"/>
      <c r="H8" s="14"/>
      <c r="I8" s="14"/>
      <c r="J8" s="14"/>
      <c r="K8" s="14"/>
      <c r="L8" s="15" t="s">
        <v>41</v>
      </c>
      <c r="M8" s="21">
        <f>J10*M6</f>
        <v>19200</v>
      </c>
    </row>
    <row r="9" spans="2:14">
      <c r="B9" s="5" t="s">
        <v>11</v>
      </c>
      <c r="C9" s="20"/>
      <c r="D9" s="6" t="s">
        <v>2</v>
      </c>
      <c r="E9" s="5" t="s">
        <v>7</v>
      </c>
      <c r="F9" s="5" t="s">
        <v>5</v>
      </c>
      <c r="G9" s="5" t="s">
        <v>6</v>
      </c>
      <c r="H9" s="5" t="s">
        <v>8</v>
      </c>
      <c r="I9" s="5" t="s">
        <v>9</v>
      </c>
      <c r="J9" s="15" t="s">
        <v>10</v>
      </c>
      <c r="K9" s="33"/>
      <c r="L9" s="40" t="s">
        <v>63</v>
      </c>
      <c r="M9" s="41"/>
    </row>
    <row r="10" spans="2:14">
      <c r="B10" s="5"/>
      <c r="C10" s="22" t="s">
        <v>3</v>
      </c>
      <c r="D10" s="6">
        <v>20</v>
      </c>
      <c r="E10" s="5">
        <v>2</v>
      </c>
      <c r="F10" s="5">
        <f>D10*E10</f>
        <v>40</v>
      </c>
      <c r="G10" s="5">
        <f>F10*2</f>
        <v>80</v>
      </c>
      <c r="H10" s="5">
        <f>G10*E10</f>
        <v>160</v>
      </c>
      <c r="I10" s="6" t="s">
        <v>38</v>
      </c>
      <c r="J10" s="34">
        <f>H10+I11</f>
        <v>480</v>
      </c>
      <c r="K10" s="33"/>
      <c r="L10" s="14"/>
      <c r="M10" s="14"/>
      <c r="N10" s="14"/>
    </row>
    <row r="11" spans="2:14">
      <c r="B11" s="5"/>
      <c r="C11" s="22" t="s">
        <v>4</v>
      </c>
      <c r="D11" s="6">
        <v>20</v>
      </c>
      <c r="E11" s="5">
        <v>4</v>
      </c>
      <c r="F11" s="5">
        <f>D11*E11</f>
        <v>80</v>
      </c>
      <c r="G11" s="5">
        <f>F11*2</f>
        <v>160</v>
      </c>
      <c r="H11" s="6" t="s">
        <v>38</v>
      </c>
      <c r="I11" s="5">
        <f>G11*2</f>
        <v>320</v>
      </c>
      <c r="J11" s="35"/>
      <c r="K11" s="33"/>
      <c r="L11" t="s">
        <v>103</v>
      </c>
    </row>
    <row r="12" spans="2:14">
      <c r="L12" t="s">
        <v>102</v>
      </c>
    </row>
    <row r="13" spans="2:14">
      <c r="B13" s="19" t="s">
        <v>30</v>
      </c>
      <c r="C13" s="19"/>
      <c r="D13" s="5"/>
      <c r="E13" s="32"/>
    </row>
    <row r="14" spans="2:14" ht="15" customHeight="1">
      <c r="B14" s="102" t="s">
        <v>64</v>
      </c>
      <c r="C14" s="103"/>
      <c r="D14" s="5" t="s">
        <v>17</v>
      </c>
      <c r="E14" s="5" t="s">
        <v>62</v>
      </c>
    </row>
    <row r="15" spans="2:14" ht="15" customHeight="1">
      <c r="B15" s="104"/>
      <c r="C15" s="105"/>
      <c r="D15" s="44" t="s">
        <v>4</v>
      </c>
      <c r="E15" s="44" t="s">
        <v>33</v>
      </c>
    </row>
    <row r="16" spans="2:14">
      <c r="B16" s="106" t="s">
        <v>65</v>
      </c>
      <c r="C16" s="107"/>
      <c r="D16" s="43" t="s">
        <v>17</v>
      </c>
      <c r="E16" s="5" t="s">
        <v>66</v>
      </c>
    </row>
    <row r="21" spans="7:8">
      <c r="H21" s="12"/>
    </row>
    <row r="24" spans="7:8">
      <c r="G24" s="12"/>
    </row>
    <row r="35" spans="7:8">
      <c r="G35" s="100"/>
      <c r="H35" s="100"/>
    </row>
    <row r="36" spans="7:8">
      <c r="G36" s="100"/>
      <c r="H36" s="100"/>
    </row>
    <row r="37" spans="7:8">
      <c r="G37" s="100"/>
      <c r="H37" s="100"/>
    </row>
    <row r="38" spans="7:8">
      <c r="G38" s="100"/>
      <c r="H38" s="100"/>
    </row>
  </sheetData>
  <mergeCells count="5">
    <mergeCell ref="G2:I3"/>
    <mergeCell ref="G35:H38"/>
    <mergeCell ref="G1:J1"/>
    <mergeCell ref="B14:C15"/>
    <mergeCell ref="B16:C16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2:M38"/>
  <sheetViews>
    <sheetView zoomScale="90" zoomScaleNormal="90" workbookViewId="0">
      <selection activeCell="L25" sqref="L25"/>
    </sheetView>
  </sheetViews>
  <sheetFormatPr defaultRowHeight="15"/>
  <cols>
    <col min="3" max="3" width="12.7109375" customWidth="1"/>
    <col min="4" max="4" width="13.140625" bestFit="1" customWidth="1"/>
    <col min="5" max="5" width="14.5703125" customWidth="1"/>
    <col min="6" max="6" width="17.7109375" customWidth="1"/>
    <col min="8" max="8" width="15" customWidth="1"/>
    <col min="9" max="9" width="21.85546875" customWidth="1"/>
    <col min="11" max="11" width="19.7109375" customWidth="1"/>
    <col min="12" max="12" width="20.140625" customWidth="1"/>
  </cols>
  <sheetData>
    <row r="2" spans="2:13">
      <c r="F2" s="109" t="s">
        <v>42</v>
      </c>
      <c r="G2" s="110"/>
      <c r="H2" s="110"/>
      <c r="I2" s="110"/>
    </row>
    <row r="3" spans="2:13">
      <c r="F3" s="110"/>
      <c r="G3" s="110"/>
      <c r="H3" s="110"/>
      <c r="I3" s="110"/>
      <c r="J3" t="s">
        <v>34</v>
      </c>
    </row>
    <row r="7" spans="2:13">
      <c r="B7" s="5" t="s">
        <v>12</v>
      </c>
      <c r="C7" s="5"/>
      <c r="D7" s="6" t="s">
        <v>2</v>
      </c>
      <c r="E7" s="5" t="s">
        <v>7</v>
      </c>
      <c r="F7" s="5" t="s">
        <v>16</v>
      </c>
      <c r="G7" s="5" t="s">
        <v>8</v>
      </c>
      <c r="H7" s="20" t="s">
        <v>9</v>
      </c>
      <c r="I7" s="23" t="s">
        <v>10</v>
      </c>
    </row>
    <row r="8" spans="2:13">
      <c r="B8" s="5"/>
      <c r="C8" s="16" t="s">
        <v>3</v>
      </c>
      <c r="D8" s="6">
        <v>4</v>
      </c>
      <c r="E8" s="5">
        <v>4</v>
      </c>
      <c r="F8" s="5">
        <v>8</v>
      </c>
      <c r="G8" s="5">
        <f>D8*E8*F8*4</f>
        <v>512</v>
      </c>
      <c r="H8" s="5"/>
      <c r="I8" s="108">
        <f>G8+H9</f>
        <v>1024</v>
      </c>
    </row>
    <row r="9" spans="2:13">
      <c r="B9" s="5"/>
      <c r="C9" s="16" t="s">
        <v>4</v>
      </c>
      <c r="D9" s="6">
        <v>4</v>
      </c>
      <c r="E9" s="5">
        <v>8</v>
      </c>
      <c r="F9" s="5">
        <v>8</v>
      </c>
      <c r="G9" s="5"/>
      <c r="H9" s="5">
        <f>D9*E9*F9*2</f>
        <v>512</v>
      </c>
      <c r="I9" s="108"/>
      <c r="K9" t="s">
        <v>56</v>
      </c>
      <c r="L9" t="s">
        <v>57</v>
      </c>
    </row>
    <row r="10" spans="2:13">
      <c r="K10" t="s">
        <v>58</v>
      </c>
      <c r="L10" s="72">
        <v>40</v>
      </c>
      <c r="M10" t="s">
        <v>104</v>
      </c>
    </row>
    <row r="12" spans="2:13">
      <c r="B12" s="5" t="s">
        <v>11</v>
      </c>
      <c r="C12" s="20"/>
      <c r="D12" s="6" t="s">
        <v>2</v>
      </c>
      <c r="E12" s="5" t="s">
        <v>7</v>
      </c>
      <c r="F12" s="5" t="s">
        <v>16</v>
      </c>
      <c r="G12" s="5" t="s">
        <v>8</v>
      </c>
      <c r="H12" s="20" t="s">
        <v>9</v>
      </c>
      <c r="I12" s="23" t="s">
        <v>10</v>
      </c>
      <c r="K12" s="15" t="s">
        <v>41</v>
      </c>
      <c r="L12" s="78">
        <f>I13*L10+C16*C17</f>
        <v>16160</v>
      </c>
    </row>
    <row r="13" spans="2:13">
      <c r="B13" s="5"/>
      <c r="C13" s="16" t="s">
        <v>3</v>
      </c>
      <c r="D13" s="6">
        <v>4</v>
      </c>
      <c r="E13" s="5">
        <v>2</v>
      </c>
      <c r="F13" s="5">
        <v>6</v>
      </c>
      <c r="G13" s="5">
        <f>D13*E13*F13*4</f>
        <v>192</v>
      </c>
      <c r="H13" s="5"/>
      <c r="I13" s="108">
        <f>G13+H14</f>
        <v>384</v>
      </c>
    </row>
    <row r="14" spans="2:13">
      <c r="B14" s="5"/>
      <c r="C14" s="16" t="s">
        <v>4</v>
      </c>
      <c r="D14" s="6">
        <v>4</v>
      </c>
      <c r="E14" s="5">
        <v>4</v>
      </c>
      <c r="F14" s="5">
        <v>6</v>
      </c>
      <c r="G14" s="5"/>
      <c r="H14" s="5">
        <f>D14*E14*F14*2</f>
        <v>192</v>
      </c>
      <c r="I14" s="108"/>
    </row>
    <row r="16" spans="2:13">
      <c r="B16" s="36" t="s">
        <v>67</v>
      </c>
      <c r="C16" s="45">
        <v>20</v>
      </c>
    </row>
    <row r="17" spans="2:10">
      <c r="B17" s="46" t="s">
        <v>68</v>
      </c>
      <c r="C17" s="4">
        <v>40</v>
      </c>
    </row>
    <row r="18" spans="2:10">
      <c r="F18" s="109"/>
      <c r="G18" s="110"/>
      <c r="H18" s="110"/>
      <c r="I18" s="110"/>
    </row>
    <row r="19" spans="2:10">
      <c r="F19" s="109"/>
      <c r="G19" s="110"/>
      <c r="H19" s="110"/>
      <c r="I19" s="110"/>
    </row>
    <row r="20" spans="2:10">
      <c r="F20" s="109"/>
      <c r="G20" s="110"/>
      <c r="H20" s="110"/>
      <c r="I20" s="110"/>
    </row>
    <row r="21" spans="2:10">
      <c r="F21" s="110"/>
      <c r="G21" s="110"/>
      <c r="H21" s="110"/>
      <c r="I21" s="110"/>
    </row>
    <row r="22" spans="2:10">
      <c r="F22" s="73"/>
      <c r="G22" s="73"/>
      <c r="H22" s="73"/>
      <c r="I22" s="73"/>
    </row>
    <row r="23" spans="2:10">
      <c r="F23" s="73"/>
      <c r="G23" s="73"/>
      <c r="H23" s="73"/>
      <c r="I23" s="73"/>
    </row>
    <row r="24" spans="2:10" ht="15" customHeight="1">
      <c r="H24" s="24"/>
      <c r="I24" s="25"/>
      <c r="J24" s="25"/>
    </row>
    <row r="38" spans="5:6">
      <c r="E38" s="26"/>
      <c r="F38" s="26"/>
    </row>
  </sheetData>
  <mergeCells count="4">
    <mergeCell ref="I8:I9"/>
    <mergeCell ref="I13:I14"/>
    <mergeCell ref="F2:I3"/>
    <mergeCell ref="F18:I2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B2:L29"/>
  <sheetViews>
    <sheetView workbookViewId="0">
      <selection activeCell="J34" sqref="J34"/>
    </sheetView>
  </sheetViews>
  <sheetFormatPr defaultRowHeight="15"/>
  <cols>
    <col min="3" max="3" width="13" customWidth="1"/>
    <col min="5" max="5" width="20.7109375" customWidth="1"/>
    <col min="6" max="6" width="14.7109375" customWidth="1"/>
    <col min="7" max="7" width="12.140625" customWidth="1"/>
    <col min="8" max="8" width="12.5703125" customWidth="1"/>
    <col min="9" max="9" width="16.85546875" customWidth="1"/>
    <col min="10" max="10" width="11" customWidth="1"/>
    <col min="11" max="11" width="15" customWidth="1"/>
    <col min="13" max="13" width="11.140625" customWidth="1"/>
    <col min="15" max="15" width="6.5703125" customWidth="1"/>
    <col min="16" max="16" width="10.5703125" customWidth="1"/>
  </cols>
  <sheetData>
    <row r="2" spans="2:12">
      <c r="F2" s="111" t="s">
        <v>43</v>
      </c>
      <c r="G2" s="101"/>
      <c r="H2" s="101"/>
      <c r="I2" s="101"/>
    </row>
    <row r="3" spans="2:12">
      <c r="F3" s="101"/>
      <c r="G3" s="101"/>
      <c r="H3" s="101"/>
      <c r="I3" s="101"/>
    </row>
    <row r="4" spans="2:12">
      <c r="F4" s="101"/>
      <c r="G4" s="101"/>
      <c r="H4" s="101"/>
      <c r="I4" s="101"/>
      <c r="J4" t="s">
        <v>44</v>
      </c>
    </row>
    <row r="8" spans="2:12">
      <c r="K8" t="s">
        <v>56</v>
      </c>
      <c r="L8" t="s">
        <v>61</v>
      </c>
    </row>
    <row r="9" spans="2:12">
      <c r="B9" s="5" t="s">
        <v>34</v>
      </c>
      <c r="C9" s="81"/>
      <c r="D9" s="6" t="s">
        <v>2</v>
      </c>
      <c r="E9" s="71" t="s">
        <v>24</v>
      </c>
      <c r="F9" s="6" t="s">
        <v>23</v>
      </c>
      <c r="G9" s="6" t="s">
        <v>25</v>
      </c>
      <c r="H9" s="6" t="s">
        <v>9</v>
      </c>
      <c r="I9" s="27" t="s">
        <v>10</v>
      </c>
      <c r="K9" t="s">
        <v>58</v>
      </c>
      <c r="L9">
        <v>20</v>
      </c>
    </row>
    <row r="10" spans="2:12">
      <c r="B10" s="5"/>
      <c r="C10" s="80" t="s">
        <v>17</v>
      </c>
      <c r="D10" s="7">
        <v>5</v>
      </c>
      <c r="E10" s="5">
        <v>10</v>
      </c>
      <c r="F10" s="5">
        <f>E10*D10</f>
        <v>50</v>
      </c>
      <c r="G10" s="5">
        <f>F10*4</f>
        <v>200</v>
      </c>
      <c r="H10" s="6" t="s">
        <v>38</v>
      </c>
      <c r="I10" s="108">
        <f>SUM(G10,H11)</f>
        <v>500</v>
      </c>
    </row>
    <row r="11" spans="2:12">
      <c r="B11" s="5"/>
      <c r="C11" s="80" t="s">
        <v>4</v>
      </c>
      <c r="D11" s="6">
        <v>6</v>
      </c>
      <c r="E11" s="5">
        <v>25</v>
      </c>
      <c r="F11" s="5">
        <f>E11*D11</f>
        <v>150</v>
      </c>
      <c r="G11" s="6" t="s">
        <v>38</v>
      </c>
      <c r="H11" s="5">
        <f>F11*2</f>
        <v>300</v>
      </c>
      <c r="I11" s="108"/>
      <c r="K11" s="15" t="s">
        <v>41</v>
      </c>
      <c r="L11" s="21">
        <f>I10*L9</f>
        <v>10000</v>
      </c>
    </row>
    <row r="13" spans="2:12">
      <c r="C13" s="19" t="s">
        <v>30</v>
      </c>
      <c r="D13" s="19"/>
      <c r="E13" s="5"/>
      <c r="F13" s="112" t="s">
        <v>31</v>
      </c>
      <c r="G13" s="112"/>
      <c r="H13" s="79"/>
    </row>
    <row r="14" spans="2:12">
      <c r="C14" s="1"/>
      <c r="D14" s="1"/>
      <c r="E14" s="5" t="s">
        <v>17</v>
      </c>
      <c r="F14" s="106" t="s">
        <v>32</v>
      </c>
      <c r="G14" s="113"/>
      <c r="H14" s="1"/>
    </row>
    <row r="15" spans="2:12">
      <c r="C15" s="1"/>
      <c r="D15" s="1"/>
      <c r="E15" s="5" t="s">
        <v>4</v>
      </c>
      <c r="F15" s="106" t="s">
        <v>33</v>
      </c>
      <c r="G15" s="113"/>
      <c r="H15" s="1"/>
    </row>
    <row r="23" spans="5:6" ht="15" customHeight="1"/>
    <row r="27" spans="5:6" ht="15" customHeight="1">
      <c r="E27" s="14"/>
      <c r="F27" s="14"/>
    </row>
    <row r="28" spans="5:6">
      <c r="E28" s="14"/>
      <c r="F28" s="14"/>
    </row>
    <row r="29" spans="5:6">
      <c r="E29" s="14"/>
      <c r="F29" s="14"/>
    </row>
  </sheetData>
  <mergeCells count="5">
    <mergeCell ref="I10:I11"/>
    <mergeCell ref="F2:I4"/>
    <mergeCell ref="F13:G13"/>
    <mergeCell ref="F14:G14"/>
    <mergeCell ref="F15:G15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B2:K28"/>
  <sheetViews>
    <sheetView zoomScale="120" zoomScaleNormal="120" workbookViewId="0">
      <selection activeCell="I21" sqref="I21"/>
    </sheetView>
  </sheetViews>
  <sheetFormatPr defaultRowHeight="15"/>
  <cols>
    <col min="4" max="4" width="12" customWidth="1"/>
    <col min="5" max="5" width="12.28515625" customWidth="1"/>
    <col min="7" max="7" width="13.7109375" customWidth="1"/>
    <col min="8" max="8" width="17" customWidth="1"/>
    <col min="10" max="10" width="19.140625" customWidth="1"/>
  </cols>
  <sheetData>
    <row r="2" spans="2:11">
      <c r="E2" s="111" t="s">
        <v>45</v>
      </c>
      <c r="F2" s="101"/>
      <c r="G2" s="101"/>
    </row>
    <row r="3" spans="2:11">
      <c r="E3" s="101"/>
      <c r="F3" s="101"/>
      <c r="G3" s="101"/>
      <c r="H3" t="s">
        <v>34</v>
      </c>
    </row>
    <row r="9" spans="2:11">
      <c r="B9" s="5" t="s">
        <v>12</v>
      </c>
      <c r="C9" s="5"/>
      <c r="D9" s="6" t="s">
        <v>2</v>
      </c>
      <c r="E9" s="5" t="s">
        <v>7</v>
      </c>
      <c r="F9" s="5" t="s">
        <v>8</v>
      </c>
      <c r="G9" s="20" t="s">
        <v>9</v>
      </c>
      <c r="H9" s="23" t="s">
        <v>10</v>
      </c>
    </row>
    <row r="10" spans="2:11">
      <c r="B10" s="5"/>
      <c r="C10" s="16" t="s">
        <v>3</v>
      </c>
      <c r="D10" s="6">
        <v>20</v>
      </c>
      <c r="E10" s="5">
        <v>4</v>
      </c>
      <c r="F10" s="6">
        <f>D10*E10*4</f>
        <v>320</v>
      </c>
      <c r="G10" s="6"/>
      <c r="H10" s="108">
        <f>F10+G11</f>
        <v>640</v>
      </c>
    </row>
    <row r="11" spans="2:11">
      <c r="B11" s="5"/>
      <c r="C11" s="16" t="s">
        <v>4</v>
      </c>
      <c r="D11" s="6">
        <v>20</v>
      </c>
      <c r="E11" s="5">
        <v>8</v>
      </c>
      <c r="F11" s="6"/>
      <c r="G11" s="6">
        <f>D11*E11*2</f>
        <v>320</v>
      </c>
      <c r="H11" s="108"/>
      <c r="J11" t="s">
        <v>56</v>
      </c>
      <c r="K11" t="s">
        <v>61</v>
      </c>
    </row>
    <row r="12" spans="2:11">
      <c r="J12" t="s">
        <v>58</v>
      </c>
      <c r="K12">
        <v>20</v>
      </c>
    </row>
    <row r="14" spans="2:11">
      <c r="B14" s="5" t="s">
        <v>39</v>
      </c>
      <c r="C14" s="5"/>
      <c r="D14" s="6" t="s">
        <v>2</v>
      </c>
      <c r="E14" s="5" t="s">
        <v>7</v>
      </c>
      <c r="F14" s="5" t="s">
        <v>8</v>
      </c>
      <c r="G14" s="20" t="s">
        <v>9</v>
      </c>
      <c r="H14" s="23" t="s">
        <v>10</v>
      </c>
      <c r="J14" s="15" t="s">
        <v>41</v>
      </c>
      <c r="K14" s="21">
        <f>H15*K12</f>
        <v>6400</v>
      </c>
    </row>
    <row r="15" spans="2:11">
      <c r="B15" s="5"/>
      <c r="C15" s="16" t="s">
        <v>3</v>
      </c>
      <c r="D15" s="6">
        <v>20</v>
      </c>
      <c r="E15" s="5">
        <v>2</v>
      </c>
      <c r="F15" s="6">
        <f>D15*E15*4</f>
        <v>160</v>
      </c>
      <c r="G15" s="6"/>
      <c r="H15" s="108">
        <f>F15+G16</f>
        <v>320</v>
      </c>
    </row>
    <row r="16" spans="2:11">
      <c r="B16" s="5"/>
      <c r="C16" s="16" t="s">
        <v>4</v>
      </c>
      <c r="D16" s="6">
        <v>20</v>
      </c>
      <c r="E16" s="5">
        <v>4</v>
      </c>
      <c r="F16" s="6"/>
      <c r="G16" s="6">
        <f>D16*E16*2</f>
        <v>160</v>
      </c>
      <c r="H16" s="108"/>
    </row>
    <row r="28" spans="4:4">
      <c r="D28" s="3"/>
    </row>
  </sheetData>
  <mergeCells count="3">
    <mergeCell ref="H10:H11"/>
    <mergeCell ref="H15:H16"/>
    <mergeCell ref="E2:G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B20:L84"/>
  <sheetViews>
    <sheetView topLeftCell="A22" workbookViewId="0">
      <selection activeCell="E25" sqref="E25"/>
    </sheetView>
  </sheetViews>
  <sheetFormatPr defaultRowHeight="15"/>
  <cols>
    <col min="2" max="2" width="14.140625" customWidth="1"/>
    <col min="4" max="4" width="35.7109375" customWidth="1"/>
    <col min="5" max="5" width="13.28515625" customWidth="1"/>
    <col min="6" max="6" width="17.28515625" customWidth="1"/>
    <col min="7" max="7" width="10.5703125" customWidth="1"/>
    <col min="8" max="8" width="23.140625" customWidth="1"/>
    <col min="11" max="11" width="5.28515625" customWidth="1"/>
    <col min="12" max="12" width="9.140625" hidden="1" customWidth="1"/>
    <col min="13" max="13" width="29.42578125" customWidth="1"/>
    <col min="14" max="14" width="14.5703125" customWidth="1"/>
  </cols>
  <sheetData>
    <row r="20" spans="3:8" ht="21">
      <c r="C20" s="115" t="s">
        <v>26</v>
      </c>
      <c r="D20" s="115"/>
      <c r="G20" s="115" t="s">
        <v>35</v>
      </c>
      <c r="H20" s="115"/>
    </row>
    <row r="36" spans="3:9" ht="21">
      <c r="H36" s="115" t="s">
        <v>28</v>
      </c>
      <c r="I36" s="101"/>
    </row>
    <row r="37" spans="3:9">
      <c r="I37" t="s">
        <v>36</v>
      </c>
    </row>
    <row r="39" spans="3:9" ht="21">
      <c r="C39" s="115" t="s">
        <v>27</v>
      </c>
      <c r="D39" s="115"/>
      <c r="E39" t="s">
        <v>115</v>
      </c>
      <c r="F39" s="10"/>
    </row>
    <row r="61" spans="2:8" ht="21">
      <c r="B61" s="9" t="s">
        <v>29</v>
      </c>
      <c r="C61" s="9"/>
      <c r="D61" s="9"/>
    </row>
    <row r="64" spans="2:8">
      <c r="F64" s="8"/>
      <c r="G64" s="8"/>
      <c r="H64" s="8"/>
    </row>
    <row r="65" spans="3:10">
      <c r="F65" s="114" t="s">
        <v>105</v>
      </c>
      <c r="G65" s="101"/>
      <c r="H65" s="101"/>
    </row>
    <row r="66" spans="3:10">
      <c r="F66" s="101"/>
      <c r="G66" s="101"/>
      <c r="H66" s="101"/>
    </row>
    <row r="67" spans="3:10">
      <c r="F67" s="101"/>
      <c r="G67" s="101"/>
      <c r="H67" s="101"/>
    </row>
    <row r="72" spans="3:10">
      <c r="D72" s="92" t="s">
        <v>11</v>
      </c>
      <c r="E72" s="5"/>
      <c r="F72" s="71" t="s">
        <v>2</v>
      </c>
      <c r="G72" s="5" t="s">
        <v>7</v>
      </c>
      <c r="H72" s="74" t="s">
        <v>8</v>
      </c>
      <c r="I72" s="20" t="s">
        <v>9</v>
      </c>
      <c r="J72" s="23" t="s">
        <v>10</v>
      </c>
    </row>
    <row r="73" spans="3:10">
      <c r="D73" s="5"/>
      <c r="E73" s="16" t="s">
        <v>3</v>
      </c>
      <c r="F73" s="71">
        <v>3</v>
      </c>
      <c r="G73" s="5">
        <v>6</v>
      </c>
      <c r="H73" s="71">
        <f>F73*G73*4</f>
        <v>72</v>
      </c>
      <c r="I73" s="71"/>
      <c r="J73" s="108">
        <f>H73+I74</f>
        <v>120</v>
      </c>
    </row>
    <row r="74" spans="3:10">
      <c r="D74" s="5"/>
      <c r="E74" s="16" t="s">
        <v>4</v>
      </c>
      <c r="F74" s="71">
        <v>4</v>
      </c>
      <c r="G74" s="5">
        <v>6</v>
      </c>
      <c r="H74" s="71"/>
      <c r="I74" s="71">
        <f>F74*G74*2</f>
        <v>48</v>
      </c>
      <c r="J74" s="108"/>
    </row>
    <row r="75" spans="3:10">
      <c r="D75" s="82"/>
      <c r="E75" s="82"/>
      <c r="F75" s="82"/>
      <c r="G75" s="82"/>
      <c r="H75" s="82"/>
      <c r="I75" s="82"/>
      <c r="J75" s="82"/>
    </row>
    <row r="76" spans="3:10" ht="26.25">
      <c r="C76" s="133"/>
      <c r="D76" s="133"/>
      <c r="E76" s="133"/>
      <c r="F76" s="133"/>
    </row>
    <row r="84" spans="4:6">
      <c r="D84" s="8"/>
      <c r="E84" s="8"/>
      <c r="F84" s="8"/>
    </row>
  </sheetData>
  <mergeCells count="7">
    <mergeCell ref="J73:J74"/>
    <mergeCell ref="F65:H67"/>
    <mergeCell ref="C20:D20"/>
    <mergeCell ref="G20:H20"/>
    <mergeCell ref="C39:D39"/>
    <mergeCell ref="H36:I36"/>
    <mergeCell ref="C76:F76"/>
  </mergeCells>
  <pageMargins left="0.7" right="0.7" top="0.75" bottom="0.75" header="0.3" footer="0.3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B2:I24"/>
  <sheetViews>
    <sheetView workbookViewId="0">
      <selection activeCell="F22" sqref="F22"/>
    </sheetView>
  </sheetViews>
  <sheetFormatPr defaultRowHeight="15"/>
  <cols>
    <col min="2" max="2" width="21.140625" customWidth="1"/>
    <col min="4" max="4" width="19.140625" bestFit="1" customWidth="1"/>
    <col min="5" max="7" width="12" customWidth="1"/>
    <col min="8" max="8" width="22.140625" customWidth="1"/>
    <col min="9" max="9" width="10.7109375" customWidth="1"/>
  </cols>
  <sheetData>
    <row r="2" spans="2:9" ht="15" customHeight="1">
      <c r="B2" s="116" t="s">
        <v>37</v>
      </c>
      <c r="C2" s="116"/>
      <c r="D2" s="116"/>
      <c r="E2" s="116"/>
      <c r="F2" s="116"/>
      <c r="G2" s="116"/>
      <c r="H2" s="116"/>
      <c r="I2" s="116"/>
    </row>
    <row r="3" spans="2:9" ht="15" customHeight="1">
      <c r="B3" s="116"/>
      <c r="C3" s="116"/>
      <c r="D3" s="116"/>
      <c r="E3" s="116"/>
      <c r="F3" s="116"/>
      <c r="G3" s="116"/>
      <c r="H3" s="116"/>
      <c r="I3" s="116"/>
    </row>
    <row r="5" spans="2:9">
      <c r="B5" s="2"/>
      <c r="C5" s="4"/>
      <c r="D5" s="5" t="s">
        <v>20</v>
      </c>
      <c r="E5" s="5" t="s">
        <v>21</v>
      </c>
      <c r="F5" s="5" t="s">
        <v>20</v>
      </c>
      <c r="G5" s="5" t="s">
        <v>21</v>
      </c>
      <c r="H5" s="5" t="s">
        <v>22</v>
      </c>
      <c r="I5" s="20" t="s">
        <v>15</v>
      </c>
    </row>
    <row r="6" spans="2:9">
      <c r="B6" s="15" t="s">
        <v>18</v>
      </c>
      <c r="C6" s="16" t="s">
        <v>17</v>
      </c>
      <c r="D6" s="17">
        <v>0.45833333333333331</v>
      </c>
      <c r="E6" s="17">
        <v>0.625</v>
      </c>
      <c r="F6" s="17">
        <v>0.75</v>
      </c>
      <c r="G6" s="17">
        <v>0.95833333333333337</v>
      </c>
      <c r="H6" s="18">
        <f>E6-D6+G6-F6</f>
        <v>0.375</v>
      </c>
      <c r="I6" s="88">
        <v>1</v>
      </c>
    </row>
    <row r="7" spans="2:9">
      <c r="B7" s="5"/>
      <c r="C7" s="16" t="s">
        <v>4</v>
      </c>
      <c r="D7" s="17">
        <v>0.375</v>
      </c>
      <c r="E7" s="17">
        <v>0.95833333333333337</v>
      </c>
      <c r="F7" s="6" t="s">
        <v>38</v>
      </c>
      <c r="G7" s="6" t="s">
        <v>38</v>
      </c>
      <c r="H7" s="18">
        <f>E7-D7</f>
        <v>0.58333333333333337</v>
      </c>
      <c r="I7" s="88">
        <v>2</v>
      </c>
    </row>
    <row r="8" spans="2:9">
      <c r="B8" s="5"/>
      <c r="C8" s="5"/>
      <c r="D8" s="5"/>
      <c r="E8" s="5"/>
      <c r="F8" s="6"/>
      <c r="G8" s="6"/>
      <c r="H8" s="18"/>
      <c r="I8" s="88"/>
    </row>
    <row r="9" spans="2:9">
      <c r="B9" s="15" t="s">
        <v>19</v>
      </c>
      <c r="C9" s="16" t="s">
        <v>17</v>
      </c>
      <c r="D9" s="17">
        <v>0.41666666666666669</v>
      </c>
      <c r="E9" s="17">
        <v>0.95833333333333337</v>
      </c>
      <c r="F9" s="6" t="s">
        <v>38</v>
      </c>
      <c r="G9" s="6" t="s">
        <v>38</v>
      </c>
      <c r="H9" s="18">
        <f>E9-D9</f>
        <v>0.54166666666666674</v>
      </c>
      <c r="I9" s="88">
        <v>2</v>
      </c>
    </row>
    <row r="10" spans="2:9">
      <c r="B10" s="5"/>
      <c r="C10" s="16" t="s">
        <v>4</v>
      </c>
      <c r="D10" s="17">
        <v>0.375</v>
      </c>
      <c r="E10" s="17">
        <v>0.95833333333333337</v>
      </c>
      <c r="F10" s="6" t="s">
        <v>38</v>
      </c>
      <c r="G10" s="6" t="s">
        <v>38</v>
      </c>
      <c r="H10" s="18">
        <f>E10-D10</f>
        <v>0.58333333333333337</v>
      </c>
      <c r="I10" s="93">
        <v>2</v>
      </c>
    </row>
    <row r="15" spans="2:9">
      <c r="B15" s="125" t="s">
        <v>55</v>
      </c>
      <c r="C15" s="126"/>
      <c r="D15" s="126"/>
      <c r="E15" s="55">
        <v>2017</v>
      </c>
      <c r="F15" s="31">
        <v>2018</v>
      </c>
      <c r="G15" s="31">
        <v>2019</v>
      </c>
      <c r="H15" s="31">
        <v>2020</v>
      </c>
    </row>
    <row r="16" spans="2:9">
      <c r="B16" s="123" t="s">
        <v>46</v>
      </c>
      <c r="C16" s="123"/>
      <c r="D16" s="6" t="s">
        <v>47</v>
      </c>
      <c r="E16" s="30">
        <v>30000</v>
      </c>
      <c r="F16" s="30">
        <v>31500</v>
      </c>
      <c r="G16" s="30">
        <v>32000</v>
      </c>
      <c r="H16" s="30">
        <v>34000</v>
      </c>
    </row>
    <row r="17" spans="2:8">
      <c r="B17" s="123" t="s">
        <v>48</v>
      </c>
      <c r="C17" s="123"/>
      <c r="D17" s="6" t="s">
        <v>49</v>
      </c>
      <c r="E17" s="30">
        <v>10000</v>
      </c>
      <c r="F17" s="30">
        <v>10500</v>
      </c>
      <c r="G17" s="30">
        <v>11000</v>
      </c>
      <c r="H17" s="30">
        <v>12500</v>
      </c>
    </row>
    <row r="18" spans="2:8">
      <c r="B18" s="123" t="s">
        <v>50</v>
      </c>
      <c r="C18" s="123"/>
      <c r="D18" s="6" t="s">
        <v>51</v>
      </c>
      <c r="E18" s="30">
        <v>2000</v>
      </c>
      <c r="F18" s="30">
        <v>2000</v>
      </c>
      <c r="G18" s="30">
        <v>2000</v>
      </c>
      <c r="H18" s="30">
        <v>2000</v>
      </c>
    </row>
    <row r="19" spans="2:8">
      <c r="B19" s="123" t="s">
        <v>108</v>
      </c>
      <c r="C19" s="123"/>
      <c r="D19" s="13" t="s">
        <v>51</v>
      </c>
      <c r="E19" s="30">
        <v>6000</v>
      </c>
      <c r="F19" s="30">
        <v>6500</v>
      </c>
      <c r="G19" s="30">
        <v>7500</v>
      </c>
      <c r="H19" s="30">
        <v>8000</v>
      </c>
    </row>
    <row r="20" spans="2:8">
      <c r="B20" s="123" t="s">
        <v>52</v>
      </c>
      <c r="C20" s="123"/>
      <c r="D20" s="13" t="s">
        <v>51</v>
      </c>
      <c r="E20" s="30">
        <v>18000</v>
      </c>
      <c r="F20" s="30">
        <v>18500</v>
      </c>
      <c r="G20" s="30">
        <v>19500</v>
      </c>
      <c r="H20" s="30">
        <v>20000</v>
      </c>
    </row>
    <row r="21" spans="2:8" ht="15.75" thickBot="1">
      <c r="B21" s="124" t="s">
        <v>53</v>
      </c>
      <c r="C21" s="124"/>
      <c r="D21" s="57" t="s">
        <v>51</v>
      </c>
      <c r="E21" s="54">
        <v>13300</v>
      </c>
      <c r="F21" s="54">
        <v>13300</v>
      </c>
      <c r="G21" s="54">
        <v>13300</v>
      </c>
      <c r="H21" s="54">
        <v>13300</v>
      </c>
    </row>
    <row r="22" spans="2:8" ht="15.75" thickTop="1">
      <c r="B22" s="117" t="s">
        <v>54</v>
      </c>
      <c r="C22" s="118"/>
      <c r="D22" s="119"/>
      <c r="E22" s="56">
        <f>SUM(E16:E21)</f>
        <v>79300</v>
      </c>
      <c r="F22" s="53">
        <f>SUM(F16:F21)</f>
        <v>82300</v>
      </c>
      <c r="G22" s="53">
        <f t="shared" ref="G22:H22" si="0">SUM(G16:G21)</f>
        <v>85300</v>
      </c>
      <c r="H22" s="53">
        <f t="shared" si="0"/>
        <v>89800</v>
      </c>
    </row>
    <row r="23" spans="2:8">
      <c r="B23" s="117" t="s">
        <v>69</v>
      </c>
      <c r="C23" s="118"/>
      <c r="D23" s="119"/>
      <c r="E23" s="51">
        <f>275*310</f>
        <v>85250</v>
      </c>
      <c r="F23" s="51">
        <f>E23+E23*0.065</f>
        <v>90791.25</v>
      </c>
      <c r="G23" s="51">
        <f>F23+F23*0.065</f>
        <v>96692.681249999994</v>
      </c>
      <c r="H23" s="52">
        <f>G23+G23*0.05</f>
        <v>101527.3153125</v>
      </c>
    </row>
    <row r="24" spans="2:8">
      <c r="B24" s="120" t="s">
        <v>70</v>
      </c>
      <c r="C24" s="121"/>
      <c r="D24" s="122"/>
      <c r="E24" s="49">
        <f>E23-E22</f>
        <v>5950</v>
      </c>
      <c r="F24" s="49">
        <f t="shared" ref="F24:H24" si="1">F23-F22</f>
        <v>8491.25</v>
      </c>
      <c r="G24" s="49">
        <f t="shared" si="1"/>
        <v>11392.681249999994</v>
      </c>
      <c r="H24" s="50">
        <f t="shared" si="1"/>
        <v>11727.315312499995</v>
      </c>
    </row>
  </sheetData>
  <mergeCells count="11">
    <mergeCell ref="B2:I3"/>
    <mergeCell ref="B23:D23"/>
    <mergeCell ref="B24:D24"/>
    <mergeCell ref="B22:D22"/>
    <mergeCell ref="B19:C19"/>
    <mergeCell ref="B20:C20"/>
    <mergeCell ref="B21:C21"/>
    <mergeCell ref="B15:D15"/>
    <mergeCell ref="B16:C16"/>
    <mergeCell ref="B17:C17"/>
    <mergeCell ref="B18:C18"/>
  </mergeCells>
  <pageMargins left="0.7" right="0.7" top="0.75" bottom="0.75" header="0.3" footer="0.3"/>
  <pageSetup paperSize="9" orientation="portrait" verticalDpi="0" r:id="rId1"/>
  <ignoredErrors>
    <ignoredError sqref="E22:H22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>
  <dimension ref="B2:J11"/>
  <sheetViews>
    <sheetView tabSelected="1" workbookViewId="0">
      <selection activeCell="F7" sqref="F7"/>
    </sheetView>
  </sheetViews>
  <sheetFormatPr defaultRowHeight="15"/>
  <cols>
    <col min="2" max="2" width="25.5703125" customWidth="1"/>
    <col min="3" max="3" width="12" bestFit="1" customWidth="1"/>
    <col min="7" max="7" width="12.85546875" customWidth="1"/>
    <col min="10" max="10" width="13.7109375" customWidth="1"/>
  </cols>
  <sheetData>
    <row r="2" spans="2:10" ht="28.5" customHeight="1">
      <c r="B2" s="136" t="s">
        <v>83</v>
      </c>
      <c r="C2" s="137"/>
    </row>
    <row r="3" spans="2:10" ht="25.5" customHeight="1">
      <c r="B3" s="5" t="s">
        <v>85</v>
      </c>
      <c r="C3" s="134">
        <v>3000</v>
      </c>
    </row>
    <row r="4" spans="2:10" ht="24" customHeight="1">
      <c r="B4" s="5" t="s">
        <v>13</v>
      </c>
      <c r="C4" s="134">
        <v>8000</v>
      </c>
      <c r="D4" s="25"/>
      <c r="E4" s="25"/>
      <c r="F4" s="25"/>
    </row>
    <row r="5" spans="2:10" ht="21.75" customHeight="1">
      <c r="B5" s="5" t="s">
        <v>14</v>
      </c>
      <c r="C5" s="134">
        <v>2000</v>
      </c>
      <c r="D5" s="25"/>
      <c r="E5" s="25"/>
      <c r="F5" s="25"/>
    </row>
    <row r="6" spans="2:10" ht="22.5" customHeight="1">
      <c r="B6" s="5" t="s">
        <v>15</v>
      </c>
      <c r="C6" s="134">
        <v>18000</v>
      </c>
      <c r="D6" s="25"/>
      <c r="E6" s="25"/>
      <c r="F6" s="25"/>
    </row>
    <row r="7" spans="2:10" ht="22.5" customHeight="1">
      <c r="B7" s="5" t="s">
        <v>82</v>
      </c>
      <c r="C7" s="134">
        <v>5000</v>
      </c>
    </row>
    <row r="8" spans="2:10" ht="22.5" customHeight="1">
      <c r="B8" s="5" t="s">
        <v>84</v>
      </c>
      <c r="C8" s="134">
        <v>2500</v>
      </c>
    </row>
    <row r="9" spans="2:10">
      <c r="B9" s="15" t="s">
        <v>59</v>
      </c>
      <c r="C9" s="135">
        <f>SUM(C3:C8)</f>
        <v>38500</v>
      </c>
    </row>
    <row r="11" spans="2:10">
      <c r="G11" s="11"/>
      <c r="J11" s="11"/>
    </row>
  </sheetData>
  <mergeCells count="1">
    <mergeCell ref="B2:C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C3:O18"/>
  <sheetViews>
    <sheetView topLeftCell="C1" workbookViewId="0">
      <selection activeCell="G18" sqref="G18"/>
    </sheetView>
  </sheetViews>
  <sheetFormatPr defaultRowHeight="15"/>
  <cols>
    <col min="3" max="3" width="17" customWidth="1"/>
    <col min="4" max="4" width="31.140625" customWidth="1"/>
    <col min="5" max="5" width="12.7109375" customWidth="1"/>
    <col min="6" max="6" width="16.42578125" customWidth="1"/>
    <col min="7" max="7" width="14.28515625" customWidth="1"/>
    <col min="8" max="8" width="35.5703125" customWidth="1"/>
    <col min="14" max="14" width="30" customWidth="1"/>
  </cols>
  <sheetData>
    <row r="3" spans="3:15" ht="34.5">
      <c r="E3" s="28" t="s">
        <v>81</v>
      </c>
      <c r="F3" s="14"/>
    </row>
    <row r="5" spans="3:15" ht="13.5" customHeight="1"/>
    <row r="6" spans="3:15" ht="21.75" customHeight="1">
      <c r="C6" s="62"/>
      <c r="D6" s="89" t="s">
        <v>107</v>
      </c>
      <c r="E6" s="89" t="s">
        <v>71</v>
      </c>
      <c r="F6" s="90" t="s">
        <v>72</v>
      </c>
      <c r="G6" s="89" t="s">
        <v>59</v>
      </c>
      <c r="H6" s="91" t="s">
        <v>79</v>
      </c>
      <c r="O6" s="25"/>
    </row>
    <row r="7" spans="3:15">
      <c r="C7" s="59" t="s">
        <v>74</v>
      </c>
      <c r="D7" s="44" t="s">
        <v>106</v>
      </c>
      <c r="E7" s="60"/>
      <c r="F7" s="44"/>
      <c r="G7" s="63">
        <f>15000</f>
        <v>15000</v>
      </c>
      <c r="H7" s="37" t="s">
        <v>97</v>
      </c>
    </row>
    <row r="8" spans="3:15">
      <c r="C8" s="38"/>
      <c r="D8" s="47" t="s">
        <v>73</v>
      </c>
      <c r="E8" s="84">
        <v>20</v>
      </c>
      <c r="F8" s="88">
        <f>10*4*5+7*5*2</f>
        <v>270</v>
      </c>
      <c r="G8" s="61">
        <f>F8*E8</f>
        <v>5400</v>
      </c>
      <c r="H8" s="39"/>
      <c r="O8" s="1"/>
    </row>
    <row r="9" spans="3:15">
      <c r="C9" s="38"/>
      <c r="D9" s="86" t="s">
        <v>90</v>
      </c>
      <c r="E9" s="84"/>
      <c r="F9" s="88"/>
      <c r="G9" s="61">
        <v>5000</v>
      </c>
      <c r="H9" s="39"/>
      <c r="O9" s="1"/>
    </row>
    <row r="10" spans="3:15">
      <c r="C10" s="38"/>
      <c r="D10" s="86" t="s">
        <v>99</v>
      </c>
      <c r="E10" s="84"/>
      <c r="F10" s="88"/>
      <c r="G10" s="61">
        <v>6785</v>
      </c>
      <c r="H10" s="39"/>
      <c r="O10" s="1"/>
    </row>
    <row r="11" spans="3:15">
      <c r="C11" s="38"/>
      <c r="D11" s="86" t="s">
        <v>96</v>
      </c>
      <c r="E11" s="84"/>
      <c r="F11" s="88"/>
      <c r="G11" s="61">
        <v>5000</v>
      </c>
      <c r="H11" s="39"/>
      <c r="O11" s="1"/>
    </row>
    <row r="12" spans="3:15">
      <c r="C12" s="38"/>
      <c r="D12" s="47" t="s">
        <v>75</v>
      </c>
      <c r="E12" s="84"/>
      <c r="F12" s="88"/>
      <c r="G12" s="61">
        <v>40000</v>
      </c>
      <c r="H12" s="39"/>
      <c r="O12" s="1"/>
    </row>
    <row r="13" spans="3:15">
      <c r="C13" s="59" t="s">
        <v>76</v>
      </c>
      <c r="D13" s="44" t="s">
        <v>77</v>
      </c>
      <c r="E13" s="85">
        <v>25</v>
      </c>
      <c r="F13" s="75">
        <v>6</v>
      </c>
      <c r="G13" s="63">
        <f>F13*E13</f>
        <v>150</v>
      </c>
      <c r="H13" s="37"/>
    </row>
    <row r="14" spans="3:15">
      <c r="C14" s="38"/>
      <c r="D14" s="47" t="s">
        <v>78</v>
      </c>
      <c r="E14" s="84">
        <v>12</v>
      </c>
      <c r="F14" s="88">
        <v>4</v>
      </c>
      <c r="G14" s="61">
        <f>F14*E14</f>
        <v>48</v>
      </c>
      <c r="H14" s="39"/>
    </row>
    <row r="15" spans="3:15">
      <c r="C15" s="38"/>
      <c r="D15" s="87" t="s">
        <v>101</v>
      </c>
      <c r="E15" s="84"/>
      <c r="F15" s="88"/>
      <c r="G15" s="83">
        <v>4500</v>
      </c>
      <c r="H15" s="64"/>
    </row>
    <row r="16" spans="3:15">
      <c r="C16" s="38"/>
      <c r="D16" s="47" t="s">
        <v>80</v>
      </c>
      <c r="E16" s="84">
        <v>300</v>
      </c>
      <c r="F16" s="88">
        <v>40</v>
      </c>
      <c r="G16" s="61">
        <f t="shared" ref="G16" si="0">F16*E16</f>
        <v>12000</v>
      </c>
      <c r="H16" s="64" t="s">
        <v>60</v>
      </c>
    </row>
    <row r="17" spans="3:8">
      <c r="C17" s="46"/>
      <c r="D17" s="77" t="s">
        <v>98</v>
      </c>
      <c r="E17" s="2"/>
      <c r="F17" s="48"/>
      <c r="G17" s="66">
        <v>6350</v>
      </c>
      <c r="H17" s="65"/>
    </row>
    <row r="18" spans="3:8">
      <c r="C18" s="76" t="s">
        <v>59</v>
      </c>
      <c r="D18" s="2"/>
      <c r="E18" s="2"/>
      <c r="F18" s="2"/>
      <c r="G18" s="66">
        <f>SUM(G7:G16)</f>
        <v>93883</v>
      </c>
      <c r="H18" s="4"/>
    </row>
  </sheetData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B2:H29"/>
  <sheetViews>
    <sheetView workbookViewId="0">
      <selection activeCell="B21" sqref="B21"/>
    </sheetView>
  </sheetViews>
  <sheetFormatPr defaultRowHeight="15"/>
  <cols>
    <col min="2" max="2" width="10.28515625" customWidth="1"/>
    <col min="3" max="3" width="47.7109375" bestFit="1" customWidth="1"/>
    <col min="4" max="5" width="12" bestFit="1" customWidth="1"/>
    <col min="6" max="6" width="13.42578125" customWidth="1"/>
    <col min="7" max="7" width="12" bestFit="1" customWidth="1"/>
  </cols>
  <sheetData>
    <row r="2" spans="2:8">
      <c r="C2" s="132" t="s">
        <v>114</v>
      </c>
      <c r="D2" s="110"/>
      <c r="E2" s="110"/>
      <c r="F2" s="110"/>
    </row>
    <row r="3" spans="2:8">
      <c r="C3" s="110"/>
      <c r="D3" s="110"/>
      <c r="E3" s="110"/>
      <c r="F3" s="110"/>
    </row>
    <row r="4" spans="2:8">
      <c r="C4" s="58"/>
    </row>
    <row r="5" spans="2:8">
      <c r="D5" t="s">
        <v>91</v>
      </c>
      <c r="E5" t="s">
        <v>92</v>
      </c>
      <c r="F5" t="s">
        <v>93</v>
      </c>
      <c r="G5" t="s">
        <v>94</v>
      </c>
    </row>
    <row r="6" spans="2:8">
      <c r="B6" s="127" t="s">
        <v>86</v>
      </c>
      <c r="C6" s="44" t="s">
        <v>87</v>
      </c>
      <c r="D6" s="63">
        <f>costi!C9</f>
        <v>38500</v>
      </c>
      <c r="E6" s="63">
        <f>D6+(D6*5)/100</f>
        <v>40425</v>
      </c>
      <c r="F6" s="63">
        <f>E6+(E6*5)/100</f>
        <v>42446.25</v>
      </c>
      <c r="G6" s="63">
        <f>F6+(F6*5)/100</f>
        <v>44568.5625</v>
      </c>
      <c r="H6" s="38"/>
    </row>
    <row r="7" spans="2:8">
      <c r="B7" s="128"/>
      <c r="C7" s="48" t="s">
        <v>89</v>
      </c>
      <c r="D7" s="66">
        <f>investimenti!G18/10</f>
        <v>9388.2999999999993</v>
      </c>
      <c r="E7" s="66">
        <f t="shared" ref="E7" si="0">D7</f>
        <v>9388.2999999999993</v>
      </c>
      <c r="F7" s="66">
        <f t="shared" ref="F7" si="1">D7</f>
        <v>9388.2999999999993</v>
      </c>
      <c r="G7" s="68">
        <f t="shared" ref="G7" si="2">D7</f>
        <v>9388.2999999999993</v>
      </c>
    </row>
    <row r="8" spans="2:8">
      <c r="B8" s="129"/>
      <c r="C8" s="5" t="s">
        <v>95</v>
      </c>
      <c r="D8" s="70">
        <f>SUM(D6:D7)</f>
        <v>47888.3</v>
      </c>
      <c r="E8" s="67">
        <f t="shared" ref="E8:G8" si="3">SUM(E6:E7)</f>
        <v>49813.3</v>
      </c>
      <c r="F8" s="67">
        <f t="shared" si="3"/>
        <v>51834.55</v>
      </c>
      <c r="G8" s="69">
        <f t="shared" si="3"/>
        <v>53956.862500000003</v>
      </c>
    </row>
    <row r="9" spans="2:8">
      <c r="B9" s="130" t="s">
        <v>11</v>
      </c>
      <c r="C9" s="47" t="s">
        <v>1</v>
      </c>
      <c r="D9" s="61">
        <f>squash!M8</f>
        <v>19200</v>
      </c>
      <c r="E9" s="61">
        <f>D9+(D9*5)/100</f>
        <v>20160</v>
      </c>
      <c r="F9" s="61">
        <f t="shared" ref="F9" si="4">E9+(E9*5)/100</f>
        <v>21168</v>
      </c>
      <c r="G9" s="61">
        <f>F9+(F9*5)/100</f>
        <v>22226.400000000001</v>
      </c>
      <c r="H9" s="38"/>
    </row>
    <row r="10" spans="2:8">
      <c r="B10" s="130"/>
      <c r="C10" s="47" t="s">
        <v>0</v>
      </c>
      <c r="D10" s="61">
        <f>arrampicata!L12</f>
        <v>16160</v>
      </c>
      <c r="E10" s="61">
        <f>D10+(D10*5)/100</f>
        <v>16968</v>
      </c>
      <c r="F10" s="61">
        <f t="shared" ref="F10:G10" si="5">E10+(E10*5)/100</f>
        <v>17816.400000000001</v>
      </c>
      <c r="G10" s="61">
        <f t="shared" si="5"/>
        <v>18707.22</v>
      </c>
      <c r="H10" s="38"/>
    </row>
    <row r="11" spans="2:8">
      <c r="B11" s="130"/>
      <c r="C11" s="47" t="s">
        <v>98</v>
      </c>
      <c r="D11" s="61">
        <f>'arrampicata esterna'!L11</f>
        <v>10000</v>
      </c>
      <c r="E11" s="61">
        <f>$D$11+(D11*5)/100</f>
        <v>10500</v>
      </c>
      <c r="F11" s="61">
        <f t="shared" ref="F11:G11" si="6">$D$11+(E11*5)/100</f>
        <v>10525</v>
      </c>
      <c r="G11" s="61">
        <f t="shared" si="6"/>
        <v>10526.25</v>
      </c>
      <c r="H11" s="38"/>
    </row>
    <row r="12" spans="2:8">
      <c r="B12" s="130"/>
      <c r="C12" s="47" t="s">
        <v>88</v>
      </c>
      <c r="D12" s="61">
        <f>'beach volley'!K14</f>
        <v>6400</v>
      </c>
      <c r="E12" s="61">
        <f>D12+(D12*5)/100</f>
        <v>6720</v>
      </c>
      <c r="F12" s="61">
        <f t="shared" ref="F12:G12" si="7">E12+(E12*5)/100</f>
        <v>7056</v>
      </c>
      <c r="G12" s="61">
        <f t="shared" si="7"/>
        <v>7408.8</v>
      </c>
      <c r="H12" s="38"/>
    </row>
    <row r="13" spans="2:8">
      <c r="B13" s="130"/>
      <c r="C13" s="47" t="s">
        <v>100</v>
      </c>
      <c r="D13" s="61">
        <v>9000</v>
      </c>
      <c r="E13" s="61">
        <f>D13+(D13*5)/100</f>
        <v>9450</v>
      </c>
      <c r="F13" s="61">
        <f t="shared" ref="F13:G13" si="8">E13+(E13*5)/100</f>
        <v>9922.5</v>
      </c>
      <c r="G13" s="61">
        <f t="shared" si="8"/>
        <v>10418.625</v>
      </c>
      <c r="H13" s="38"/>
    </row>
    <row r="14" spans="2:8">
      <c r="B14" s="130"/>
      <c r="C14" s="48" t="s">
        <v>110</v>
      </c>
      <c r="D14" s="66">
        <f>bar!E24</f>
        <v>5950</v>
      </c>
      <c r="E14" s="66">
        <f>bar!F24</f>
        <v>8491.25</v>
      </c>
      <c r="F14" s="66">
        <f>bar!G24</f>
        <v>11392.681249999994</v>
      </c>
      <c r="G14" s="66">
        <f>bar!H24</f>
        <v>11727.315312499995</v>
      </c>
      <c r="H14" s="38"/>
    </row>
    <row r="15" spans="2:8">
      <c r="B15" s="131"/>
      <c r="C15" s="20" t="s">
        <v>59</v>
      </c>
      <c r="D15" s="67">
        <f>SUM(D9:D14)</f>
        <v>66710</v>
      </c>
      <c r="E15" s="67">
        <f>SUM(E9:E14)</f>
        <v>72289.25</v>
      </c>
      <c r="F15" s="67">
        <f>SUM(F9:F14)</f>
        <v>77880.581249999988</v>
      </c>
      <c r="G15" s="67">
        <f>SUM(G9:G14)</f>
        <v>81014.610312500008</v>
      </c>
      <c r="H15" s="38"/>
    </row>
    <row r="16" spans="2:8">
      <c r="B16" s="43"/>
      <c r="C16" s="23" t="s">
        <v>111</v>
      </c>
      <c r="D16" s="97">
        <f>D15-D8</f>
        <v>18821.699999999997</v>
      </c>
      <c r="E16" s="97">
        <f>E15-E8</f>
        <v>22475.949999999997</v>
      </c>
      <c r="F16" s="97">
        <f t="shared" ref="F16:G16" si="9">F15-F8</f>
        <v>26046.031249999985</v>
      </c>
      <c r="G16" s="97">
        <f t="shared" si="9"/>
        <v>27057.747812500005</v>
      </c>
      <c r="H16" s="38"/>
    </row>
    <row r="17" spans="2:8">
      <c r="B17" s="46"/>
      <c r="C17" s="94" t="s">
        <v>113</v>
      </c>
      <c r="D17" s="96">
        <f>D16*0.3</f>
        <v>5646.5099999999993</v>
      </c>
      <c r="E17" s="96">
        <f t="shared" ref="E17:G17" si="10">E16*0.3</f>
        <v>6742.7849999999989</v>
      </c>
      <c r="F17" s="96">
        <f t="shared" si="10"/>
        <v>7813.8093749999953</v>
      </c>
      <c r="G17" s="96">
        <f t="shared" si="10"/>
        <v>8117.3243437500014</v>
      </c>
      <c r="H17" s="38"/>
    </row>
    <row r="18" spans="2:8">
      <c r="B18" s="46"/>
      <c r="C18" s="94" t="s">
        <v>112</v>
      </c>
      <c r="D18" s="95">
        <f>D16-D16*0.3</f>
        <v>13175.189999999999</v>
      </c>
      <c r="E18" s="95">
        <f>E16-E16*0.3</f>
        <v>15733.164999999997</v>
      </c>
      <c r="F18" s="95">
        <f>F16-F16*0.3</f>
        <v>18232.221874999988</v>
      </c>
      <c r="G18" s="98">
        <f>G16-G16*0.3</f>
        <v>18940.423468750003</v>
      </c>
    </row>
    <row r="21" spans="2:8">
      <c r="B21" t="s">
        <v>109</v>
      </c>
    </row>
    <row r="26" spans="2:8">
      <c r="E26" s="3"/>
    </row>
    <row r="29" spans="2:8">
      <c r="F29" s="3"/>
    </row>
  </sheetData>
  <mergeCells count="3">
    <mergeCell ref="B6:B8"/>
    <mergeCell ref="B9:B15"/>
    <mergeCell ref="C2:F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9</vt:i4>
      </vt:variant>
    </vt:vector>
  </HeadingPairs>
  <TitlesOfParts>
    <vt:vector size="9" baseType="lpstr">
      <vt:lpstr>squash</vt:lpstr>
      <vt:lpstr>arrampicata</vt:lpstr>
      <vt:lpstr>arrampicata esterna</vt:lpstr>
      <vt:lpstr>beach volley</vt:lpstr>
      <vt:lpstr>parco bimbi</vt:lpstr>
      <vt:lpstr>bar</vt:lpstr>
      <vt:lpstr>costi</vt:lpstr>
      <vt:lpstr>investimenti</vt:lpstr>
      <vt:lpstr>riassunto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tozor</dc:creator>
  <cp:lastModifiedBy>1165670</cp:lastModifiedBy>
  <dcterms:created xsi:type="dcterms:W3CDTF">2016-04-06T08:07:50Z</dcterms:created>
  <dcterms:modified xsi:type="dcterms:W3CDTF">2016-04-14T08:59:08Z</dcterms:modified>
</cp:coreProperties>
</file>